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SplitRange" sheetId="1" r:id="rId1"/>
    <sheet name="Sheet1" sheetId="2" r:id="rId2"/>
  </sheets>
  <calcPr calcId="124519"/>
  <extLst>
    <ext uri="GoogleSheetsCustomDataVersion1">
      <go:sheetsCustomData xmlns:go="http://customooxmlschemas.google.com/" r:id="rId6" roundtripDataSignature="AMtx7mgVsAJrp4umjukl4gd97aozuQY0XA=="/>
    </ext>
  </extLst>
</workbook>
</file>

<file path=xl/calcChain.xml><?xml version="1.0" encoding="utf-8"?>
<calcChain xmlns="http://schemas.openxmlformats.org/spreadsheetml/2006/main">
  <c r="M20" i="1"/>
  <c r="Q20" s="1"/>
  <c r="Q19"/>
  <c r="M19"/>
  <c r="Q18"/>
  <c r="M18"/>
  <c r="Q17"/>
  <c r="M17"/>
  <c r="Q16"/>
  <c r="M16"/>
  <c r="Q15"/>
  <c r="M15"/>
  <c r="Q14"/>
  <c r="M14"/>
  <c r="Q13"/>
  <c r="M13"/>
  <c r="Q12"/>
  <c r="M12"/>
  <c r="Q11"/>
  <c r="M11"/>
  <c r="H11"/>
  <c r="T20" s="1"/>
  <c r="Q10"/>
  <c r="M10"/>
  <c r="H10"/>
  <c r="P20" s="1"/>
  <c r="H9"/>
  <c r="L20" s="1"/>
  <c r="S8"/>
  <c r="O8"/>
  <c r="K8"/>
  <c r="U10" l="1"/>
  <c r="U20"/>
  <c r="U19"/>
  <c r="U18"/>
  <c r="U17"/>
  <c r="U16"/>
  <c r="U15"/>
  <c r="U14"/>
  <c r="U13"/>
  <c r="U12"/>
  <c r="U11"/>
  <c r="I9"/>
  <c r="L10"/>
  <c r="P10"/>
  <c r="T10"/>
  <c r="I11"/>
  <c r="I10"/>
  <c r="L11"/>
  <c r="P11"/>
  <c r="T11"/>
  <c r="L12"/>
  <c r="P12"/>
  <c r="T12"/>
  <c r="L13"/>
  <c r="P13"/>
  <c r="T13"/>
  <c r="L14"/>
  <c r="P14"/>
  <c r="T14"/>
  <c r="L15"/>
  <c r="P15"/>
  <c r="T15"/>
  <c r="L16"/>
  <c r="P16"/>
  <c r="T16"/>
  <c r="L17"/>
  <c r="P17"/>
  <c r="T17"/>
  <c r="L18"/>
  <c r="P18"/>
  <c r="T18"/>
  <c r="L19"/>
  <c r="P19"/>
  <c r="T19"/>
  <c r="V10" l="1"/>
  <c r="V20"/>
  <c r="S20" s="1"/>
  <c r="V19"/>
  <c r="V18"/>
  <c r="V17"/>
  <c r="S17" s="1"/>
  <c r="V16"/>
  <c r="V15"/>
  <c r="V14"/>
  <c r="V13"/>
  <c r="S13" s="1"/>
  <c r="V12"/>
  <c r="S12" s="1"/>
  <c r="V11"/>
  <c r="K18"/>
  <c r="S10"/>
  <c r="O18"/>
  <c r="S15"/>
  <c r="N10"/>
  <c r="K10" s="1"/>
  <c r="N20"/>
  <c r="K20" s="1"/>
  <c r="N19"/>
  <c r="K19" s="1"/>
  <c r="N18"/>
  <c r="N17"/>
  <c r="K17" s="1"/>
  <c r="N16"/>
  <c r="N15"/>
  <c r="N14"/>
  <c r="N13"/>
  <c r="K13" s="1"/>
  <c r="N12"/>
  <c r="N11"/>
  <c r="R10"/>
  <c r="R20"/>
  <c r="O20" s="1"/>
  <c r="R19"/>
  <c r="R18"/>
  <c r="R17"/>
  <c r="R16"/>
  <c r="O16" s="1"/>
  <c r="R15"/>
  <c r="O15" s="1"/>
  <c r="R14"/>
  <c r="R13"/>
  <c r="R12"/>
  <c r="O12" s="1"/>
  <c r="R11"/>
  <c r="O11" s="1"/>
  <c r="K15"/>
  <c r="K11"/>
  <c r="O10"/>
  <c r="O19"/>
  <c r="S16"/>
  <c r="K14"/>
  <c r="S19"/>
  <c r="O14"/>
  <c r="S11"/>
  <c r="S18"/>
  <c r="O17"/>
  <c r="K16"/>
  <c r="S14"/>
  <c r="O13"/>
  <c r="K12"/>
</calcChain>
</file>

<file path=xl/sharedStrings.xml><?xml version="1.0" encoding="utf-8"?>
<sst xmlns="http://schemas.openxmlformats.org/spreadsheetml/2006/main" count="31" uniqueCount="21">
  <si>
    <t>SPLIT RANGE CALCULATOR UPTO 3 SPLITS</t>
  </si>
  <si>
    <t>No</t>
  </si>
  <si>
    <t>Low Range</t>
  </si>
  <si>
    <t>High Range</t>
  </si>
  <si>
    <t>m</t>
  </si>
  <si>
    <t>C</t>
  </si>
  <si>
    <t>Split 1</t>
  </si>
  <si>
    <t>Y</t>
  </si>
  <si>
    <t>X</t>
  </si>
  <si>
    <t>Split 2</t>
  </si>
  <si>
    <t>Split 3</t>
  </si>
  <si>
    <t>Note - Only enter values in yellow area
Formula used is Y= mX+C
m &amp; C is automatically calculated
Where
Y = Valve output as per PID output
m = Gain in Fanout block Individual output tab
X = PID output
C = Output Bias in Fanout block Individual output tab</t>
  </si>
  <si>
    <t>AutomationForum.Co</t>
  </si>
  <si>
    <t>S.No</t>
  </si>
  <si>
    <t>Calculator</t>
  </si>
  <si>
    <t>Flow Rate Calculation of Venturi_Orifice and Flow Nozzle SI units</t>
  </si>
  <si>
    <t>Flow Rate Calculation of Venturi_Orifice and Flow Nozzle US units</t>
  </si>
  <si>
    <t>Extended High and Low Limit Calculator</t>
  </si>
  <si>
    <t>239896459-Level-Transmitter-Calc-Sheets</t>
  </si>
  <si>
    <t>mA to EU to V (5 No.s)</t>
  </si>
  <si>
    <t>Restriction Orifice Diamater Calculation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</si>
</sst>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b/>
      <sz val="36"/>
      <color rgb="FFFF0000"/>
      <name val="Times New Roman"/>
    </font>
    <font>
      <sz val="11"/>
      <name val="Calibri"/>
    </font>
    <font>
      <b/>
      <sz val="11"/>
      <color theme="1"/>
      <name val="Calibri"/>
    </font>
    <font>
      <sz val="11"/>
      <color theme="1"/>
      <name val="Calibri"/>
    </font>
    <font>
      <b/>
      <sz val="11"/>
      <color theme="1"/>
      <name val="Times New Roman"/>
    </font>
    <font>
      <sz val="11"/>
      <color theme="1"/>
      <name val="Times New Roman"/>
    </font>
    <font>
      <b/>
      <sz val="16"/>
      <color theme="1"/>
      <name val="Times New Roman"/>
    </font>
    <font>
      <b/>
      <u/>
      <sz val="47"/>
      <color rgb="FFFFFFFF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  <fill>
      <patternFill patternType="solid">
        <fgColor rgb="FFCC0000"/>
        <bgColor rgb="FFCC0000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9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6" fillId="0" borderId="0" xfId="0" applyFont="1"/>
    <xf numFmtId="0" fontId="3" fillId="0" borderId="0" xfId="0" applyFont="1"/>
    <xf numFmtId="0" fontId="5" fillId="0" borderId="16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4" fillId="2" borderId="36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5" fillId="3" borderId="13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15" xfId="0" applyFont="1" applyBorder="1"/>
    <xf numFmtId="0" fontId="7" fillId="0" borderId="1" xfId="0" applyFont="1" applyBorder="1" applyAlignment="1">
      <alignment horizontal="left" vertical="center" wrapText="1"/>
    </xf>
    <xf numFmtId="0" fontId="8" fillId="5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utomationforum.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D1005"/>
  <sheetViews>
    <sheetView tabSelected="1" topLeftCell="B4" workbookViewId="0"/>
  </sheetViews>
  <sheetFormatPr defaultColWidth="14.42578125" defaultRowHeight="15" customHeight="1"/>
  <cols>
    <col min="1" max="5" width="7.85546875" customWidth="1"/>
    <col min="6" max="6" width="13.28515625" customWidth="1"/>
    <col min="7" max="7" width="15" customWidth="1"/>
    <col min="8" max="8" width="12" customWidth="1"/>
    <col min="9" max="9" width="11.7109375" customWidth="1"/>
    <col min="10" max="10" width="12.7109375" customWidth="1"/>
    <col min="11" max="11" width="4" customWidth="1"/>
    <col min="12" max="12" width="11" customWidth="1"/>
    <col min="13" max="13" width="9" customWidth="1"/>
    <col min="14" max="14" width="2.140625" customWidth="1"/>
    <col min="15" max="15" width="4" customWidth="1"/>
    <col min="16" max="16" width="11" customWidth="1"/>
    <col min="17" max="17" width="6" customWidth="1"/>
    <col min="18" max="18" width="6.7109375" customWidth="1"/>
    <col min="19" max="19" width="4" customWidth="1"/>
    <col min="20" max="20" width="11" customWidth="1"/>
    <col min="21" max="21" width="6" customWidth="1"/>
    <col min="22" max="22" width="11.7109375" customWidth="1"/>
    <col min="23" max="23" width="6" customWidth="1"/>
    <col min="24" max="24" width="2.5703125" customWidth="1"/>
    <col min="25" max="25" width="8.7109375" customWidth="1"/>
    <col min="26" max="26" width="4" customWidth="1"/>
    <col min="27" max="27" width="5" customWidth="1"/>
    <col min="28" max="28" width="2.140625" customWidth="1"/>
    <col min="29" max="29" width="2.5703125" customWidth="1"/>
    <col min="30" max="30" width="8.7109375" customWidth="1"/>
  </cols>
  <sheetData>
    <row r="5" spans="1:29">
      <c r="E5" s="39" t="s">
        <v>0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1"/>
    </row>
    <row r="6" spans="1:29">
      <c r="E6" s="42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4"/>
    </row>
    <row r="7" spans="1:29">
      <c r="A7" s="1"/>
      <c r="B7" s="1"/>
      <c r="C7" s="1"/>
      <c r="D7" s="1"/>
      <c r="E7" s="45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7"/>
    </row>
    <row r="8" spans="1:29">
      <c r="A8" s="2"/>
      <c r="B8" s="2"/>
      <c r="C8" s="2"/>
      <c r="D8" s="2"/>
      <c r="E8" s="3" t="s">
        <v>1</v>
      </c>
      <c r="F8" s="4" t="s">
        <v>2</v>
      </c>
      <c r="G8" s="5" t="s">
        <v>3</v>
      </c>
      <c r="H8" s="5" t="s">
        <v>4</v>
      </c>
      <c r="I8" s="6" t="s">
        <v>5</v>
      </c>
      <c r="J8" s="7"/>
      <c r="K8" s="48" t="str">
        <f>"SPLIT 1 ("&amp;F9&amp;"-"&amp;G9&amp;")"</f>
        <v>SPLIT 1 (0-50)</v>
      </c>
      <c r="L8" s="49"/>
      <c r="M8" s="49"/>
      <c r="N8" s="50"/>
      <c r="O8" s="48" t="str">
        <f>"SPLIT 2 ("&amp;F10&amp;"-"&amp;G10&amp;")"</f>
        <v>SPLIT 2 (50-75)</v>
      </c>
      <c r="P8" s="49"/>
      <c r="Q8" s="49"/>
      <c r="R8" s="50"/>
      <c r="S8" s="48" t="str">
        <f>"SPLIT 3 ("&amp;F11&amp;"-"&amp;G11&amp;")"</f>
        <v>SPLIT 3 (75-100)</v>
      </c>
      <c r="T8" s="49"/>
      <c r="U8" s="49"/>
      <c r="V8" s="50"/>
    </row>
    <row r="9" spans="1:29">
      <c r="A9" s="8"/>
      <c r="B9" s="8"/>
      <c r="C9" s="8"/>
      <c r="D9" s="8"/>
      <c r="E9" s="9" t="s">
        <v>6</v>
      </c>
      <c r="F9" s="10">
        <v>0</v>
      </c>
      <c r="G9" s="11">
        <v>50</v>
      </c>
      <c r="H9" s="12">
        <f t="shared" ref="H9:H11" si="0">100/(G9-F9)</f>
        <v>2</v>
      </c>
      <c r="I9" s="13">
        <f t="shared" ref="I9:I11" si="1">-(F9*H9)</f>
        <v>0</v>
      </c>
      <c r="J9" s="7"/>
      <c r="K9" s="14" t="s">
        <v>7</v>
      </c>
      <c r="L9" s="15" t="s">
        <v>4</v>
      </c>
      <c r="M9" s="15" t="s">
        <v>8</v>
      </c>
      <c r="N9" s="16" t="s">
        <v>5</v>
      </c>
      <c r="O9" s="14" t="s">
        <v>7</v>
      </c>
      <c r="P9" s="15" t="s">
        <v>4</v>
      </c>
      <c r="Q9" s="15" t="s">
        <v>8</v>
      </c>
      <c r="R9" s="16" t="s">
        <v>5</v>
      </c>
      <c r="S9" s="14" t="s">
        <v>7</v>
      </c>
      <c r="T9" s="15" t="s">
        <v>4</v>
      </c>
      <c r="U9" s="15" t="s">
        <v>8</v>
      </c>
      <c r="V9" s="16" t="s">
        <v>5</v>
      </c>
    </row>
    <row r="10" spans="1:29">
      <c r="A10" s="8"/>
      <c r="B10" s="8"/>
      <c r="C10" s="8"/>
      <c r="D10" s="8"/>
      <c r="E10" s="17" t="s">
        <v>9</v>
      </c>
      <c r="F10" s="18">
        <v>50</v>
      </c>
      <c r="G10" s="19">
        <v>75</v>
      </c>
      <c r="H10" s="20">
        <f t="shared" si="0"/>
        <v>4</v>
      </c>
      <c r="I10" s="21">
        <f t="shared" si="1"/>
        <v>-200</v>
      </c>
      <c r="J10" s="7"/>
      <c r="K10" s="22">
        <f t="shared" ref="K10:K20" si="2">(L10*M10)+N10</f>
        <v>0</v>
      </c>
      <c r="L10" s="23">
        <f t="shared" ref="L10:L20" si="3">$H$9</f>
        <v>2</v>
      </c>
      <c r="M10" s="23">
        <f>(($G$9-$F$9)/10)*0</f>
        <v>0</v>
      </c>
      <c r="N10" s="24">
        <f t="shared" ref="N10:N20" si="4">$I$9</f>
        <v>0</v>
      </c>
      <c r="O10" s="22">
        <f t="shared" ref="O10:O20" si="5">(P10*Q10)+R10</f>
        <v>0</v>
      </c>
      <c r="P10" s="23">
        <f t="shared" ref="P10:P20" si="6">$H$10</f>
        <v>4</v>
      </c>
      <c r="Q10" s="23">
        <f>((($G$10-$F$10)/10)*0)+$M$20</f>
        <v>50</v>
      </c>
      <c r="R10" s="24">
        <f t="shared" ref="R10:R20" si="7">$I$10</f>
        <v>-200</v>
      </c>
      <c r="S10" s="22">
        <f t="shared" ref="S10:S20" si="8">(T10*U10)+V10</f>
        <v>0</v>
      </c>
      <c r="T10" s="23">
        <f t="shared" ref="T10:T20" si="9">$H$11</f>
        <v>4</v>
      </c>
      <c r="U10" s="23">
        <f>((($G$11-$F$11)/10)*0)+$Q$20</f>
        <v>75</v>
      </c>
      <c r="V10" s="24">
        <f t="shared" ref="V10:V20" si="10">$I$11</f>
        <v>-300</v>
      </c>
      <c r="W10" s="25"/>
      <c r="X10" s="25"/>
      <c r="Z10" s="25"/>
      <c r="AA10" s="25"/>
      <c r="AB10" s="25"/>
      <c r="AC10" s="25"/>
    </row>
    <row r="11" spans="1:29">
      <c r="A11" s="8"/>
      <c r="B11" s="8"/>
      <c r="C11" s="8"/>
      <c r="D11" s="8"/>
      <c r="E11" s="26" t="s">
        <v>10</v>
      </c>
      <c r="F11" s="27">
        <v>75</v>
      </c>
      <c r="G11" s="28">
        <v>100</v>
      </c>
      <c r="H11" s="29">
        <f t="shared" si="0"/>
        <v>4</v>
      </c>
      <c r="I11" s="30">
        <f t="shared" si="1"/>
        <v>-300</v>
      </c>
      <c r="J11" s="7"/>
      <c r="K11" s="31">
        <f t="shared" si="2"/>
        <v>10</v>
      </c>
      <c r="L11" s="32">
        <f t="shared" si="3"/>
        <v>2</v>
      </c>
      <c r="M11" s="32">
        <f>(($G$9-$F$9)/10)*1</f>
        <v>5</v>
      </c>
      <c r="N11" s="33">
        <f t="shared" si="4"/>
        <v>0</v>
      </c>
      <c r="O11" s="31">
        <f t="shared" si="5"/>
        <v>10</v>
      </c>
      <c r="P11" s="32">
        <f t="shared" si="6"/>
        <v>4</v>
      </c>
      <c r="Q11" s="32">
        <f>((($G$10-$F$10)/10)*1)+$M$20</f>
        <v>52.5</v>
      </c>
      <c r="R11" s="33">
        <f t="shared" si="7"/>
        <v>-200</v>
      </c>
      <c r="S11" s="31">
        <f t="shared" si="8"/>
        <v>10</v>
      </c>
      <c r="T11" s="32">
        <f t="shared" si="9"/>
        <v>4</v>
      </c>
      <c r="U11" s="32">
        <f>((($G$11-$F$11)/10)*1)+$Q$20</f>
        <v>77.5</v>
      </c>
      <c r="V11" s="33">
        <f t="shared" si="10"/>
        <v>-300</v>
      </c>
      <c r="W11" s="25"/>
    </row>
    <row r="12" spans="1:29">
      <c r="E12" s="51" t="s">
        <v>11</v>
      </c>
      <c r="F12" s="40"/>
      <c r="G12" s="40"/>
      <c r="H12" s="40"/>
      <c r="I12" s="40"/>
      <c r="J12" s="40"/>
      <c r="K12" s="31">
        <f t="shared" si="2"/>
        <v>20</v>
      </c>
      <c r="L12" s="32">
        <f t="shared" si="3"/>
        <v>2</v>
      </c>
      <c r="M12" s="32">
        <f>(($G$9-$F$9)/10)*2</f>
        <v>10</v>
      </c>
      <c r="N12" s="33">
        <f t="shared" si="4"/>
        <v>0</v>
      </c>
      <c r="O12" s="31">
        <f t="shared" si="5"/>
        <v>20</v>
      </c>
      <c r="P12" s="32">
        <f t="shared" si="6"/>
        <v>4</v>
      </c>
      <c r="Q12" s="32">
        <f>((($G$10-$F$10)/10)*2)+$M$20</f>
        <v>55</v>
      </c>
      <c r="R12" s="33">
        <f t="shared" si="7"/>
        <v>-200</v>
      </c>
      <c r="S12" s="31">
        <f t="shared" si="8"/>
        <v>20</v>
      </c>
      <c r="T12" s="32">
        <f t="shared" si="9"/>
        <v>4</v>
      </c>
      <c r="U12" s="32">
        <f>((($G$11-$F$11)/10)*2)+$Q$20</f>
        <v>80</v>
      </c>
      <c r="V12" s="33">
        <f t="shared" si="10"/>
        <v>-300</v>
      </c>
      <c r="W12" s="25"/>
    </row>
    <row r="13" spans="1:29" ht="14.25" customHeight="1">
      <c r="A13" s="34"/>
      <c r="B13" s="34"/>
      <c r="C13" s="34"/>
      <c r="D13" s="34"/>
      <c r="E13" s="42"/>
      <c r="F13" s="43"/>
      <c r="G13" s="43"/>
      <c r="H13" s="43"/>
      <c r="I13" s="43"/>
      <c r="J13" s="43"/>
      <c r="K13" s="31">
        <f t="shared" si="2"/>
        <v>30</v>
      </c>
      <c r="L13" s="32">
        <f t="shared" si="3"/>
        <v>2</v>
      </c>
      <c r="M13" s="32">
        <f>(($G$9-$F$9)/10)*3</f>
        <v>15</v>
      </c>
      <c r="N13" s="33">
        <f t="shared" si="4"/>
        <v>0</v>
      </c>
      <c r="O13" s="31">
        <f t="shared" si="5"/>
        <v>30</v>
      </c>
      <c r="P13" s="32">
        <f t="shared" si="6"/>
        <v>4</v>
      </c>
      <c r="Q13" s="32">
        <f>((($G$10-$F$10)/10)*3)+$M$20</f>
        <v>57.5</v>
      </c>
      <c r="R13" s="33">
        <f t="shared" si="7"/>
        <v>-200</v>
      </c>
      <c r="S13" s="31">
        <f t="shared" si="8"/>
        <v>30</v>
      </c>
      <c r="T13" s="32">
        <f t="shared" si="9"/>
        <v>4</v>
      </c>
      <c r="U13" s="32">
        <f>((($G$11-$F$11)/10)*3)+$Q$20</f>
        <v>82.5</v>
      </c>
      <c r="V13" s="33">
        <f t="shared" si="10"/>
        <v>-300</v>
      </c>
      <c r="W13" s="25"/>
    </row>
    <row r="14" spans="1:29">
      <c r="A14" s="34"/>
      <c r="B14" s="34"/>
      <c r="C14" s="34"/>
      <c r="D14" s="34"/>
      <c r="E14" s="42"/>
      <c r="F14" s="43"/>
      <c r="G14" s="43"/>
      <c r="H14" s="43"/>
      <c r="I14" s="43"/>
      <c r="J14" s="43"/>
      <c r="K14" s="31">
        <f t="shared" si="2"/>
        <v>40</v>
      </c>
      <c r="L14" s="32">
        <f t="shared" si="3"/>
        <v>2</v>
      </c>
      <c r="M14" s="32">
        <f>(($G$9-$F$9)/10)*4</f>
        <v>20</v>
      </c>
      <c r="N14" s="33">
        <f t="shared" si="4"/>
        <v>0</v>
      </c>
      <c r="O14" s="31">
        <f t="shared" si="5"/>
        <v>40</v>
      </c>
      <c r="P14" s="32">
        <f t="shared" si="6"/>
        <v>4</v>
      </c>
      <c r="Q14" s="32">
        <f>((($G$10-$F$10)/10)*4)+$M$20</f>
        <v>60</v>
      </c>
      <c r="R14" s="33">
        <f t="shared" si="7"/>
        <v>-200</v>
      </c>
      <c r="S14" s="31">
        <f t="shared" si="8"/>
        <v>40</v>
      </c>
      <c r="T14" s="32">
        <f t="shared" si="9"/>
        <v>4</v>
      </c>
      <c r="U14" s="32">
        <f>((($G$11-$F$11)/10)*4)+$Q$20</f>
        <v>85</v>
      </c>
      <c r="V14" s="33">
        <f t="shared" si="10"/>
        <v>-300</v>
      </c>
      <c r="W14" s="25"/>
      <c r="AB14" s="25"/>
    </row>
    <row r="15" spans="1:29">
      <c r="A15" s="34"/>
      <c r="B15" s="34"/>
      <c r="C15" s="34"/>
      <c r="D15" s="34"/>
      <c r="E15" s="42"/>
      <c r="F15" s="43"/>
      <c r="G15" s="43"/>
      <c r="H15" s="43"/>
      <c r="I15" s="43"/>
      <c r="J15" s="43"/>
      <c r="K15" s="31">
        <f t="shared" si="2"/>
        <v>50</v>
      </c>
      <c r="L15" s="32">
        <f t="shared" si="3"/>
        <v>2</v>
      </c>
      <c r="M15" s="32">
        <f>(($G$9-$F$9)/10)*5</f>
        <v>25</v>
      </c>
      <c r="N15" s="33">
        <f t="shared" si="4"/>
        <v>0</v>
      </c>
      <c r="O15" s="31">
        <f t="shared" si="5"/>
        <v>50</v>
      </c>
      <c r="P15" s="32">
        <f t="shared" si="6"/>
        <v>4</v>
      </c>
      <c r="Q15" s="32">
        <f>((($G$10-$F$10)/10)*5)+$M$20</f>
        <v>62.5</v>
      </c>
      <c r="R15" s="33">
        <f t="shared" si="7"/>
        <v>-200</v>
      </c>
      <c r="S15" s="31">
        <f t="shared" si="8"/>
        <v>50</v>
      </c>
      <c r="T15" s="32">
        <f t="shared" si="9"/>
        <v>4</v>
      </c>
      <c r="U15" s="32">
        <f>((($G$11-$F$11)/10)*5)+$Q$20</f>
        <v>87.5</v>
      </c>
      <c r="V15" s="33">
        <f t="shared" si="10"/>
        <v>-300</v>
      </c>
      <c r="W15" s="25"/>
      <c r="AB15" s="25"/>
    </row>
    <row r="16" spans="1:29">
      <c r="A16" s="34"/>
      <c r="B16" s="34"/>
      <c r="C16" s="34"/>
      <c r="D16" s="34"/>
      <c r="E16" s="42"/>
      <c r="F16" s="43"/>
      <c r="G16" s="43"/>
      <c r="H16" s="43"/>
      <c r="I16" s="43"/>
      <c r="J16" s="43"/>
      <c r="K16" s="31">
        <f t="shared" si="2"/>
        <v>60</v>
      </c>
      <c r="L16" s="32">
        <f t="shared" si="3"/>
        <v>2</v>
      </c>
      <c r="M16" s="32">
        <f>(($G$9-$F$9)/10)*6</f>
        <v>30</v>
      </c>
      <c r="N16" s="33">
        <f t="shared" si="4"/>
        <v>0</v>
      </c>
      <c r="O16" s="31">
        <f t="shared" si="5"/>
        <v>60</v>
      </c>
      <c r="P16" s="32">
        <f t="shared" si="6"/>
        <v>4</v>
      </c>
      <c r="Q16" s="32">
        <f>((($G$10-$F$10)/10)*6)+$M$20</f>
        <v>65</v>
      </c>
      <c r="R16" s="33">
        <f t="shared" si="7"/>
        <v>-200</v>
      </c>
      <c r="S16" s="31">
        <f t="shared" si="8"/>
        <v>60</v>
      </c>
      <c r="T16" s="32">
        <f t="shared" si="9"/>
        <v>4</v>
      </c>
      <c r="U16" s="32">
        <f>((($G$11-$F$11)/10)*6)+$Q$20</f>
        <v>90</v>
      </c>
      <c r="V16" s="33">
        <f t="shared" si="10"/>
        <v>-300</v>
      </c>
      <c r="W16" s="25"/>
      <c r="AB16" s="25"/>
    </row>
    <row r="17" spans="1:30">
      <c r="A17" s="34"/>
      <c r="B17" s="34"/>
      <c r="C17" s="34"/>
      <c r="D17" s="34"/>
      <c r="E17" s="42"/>
      <c r="F17" s="43"/>
      <c r="G17" s="43"/>
      <c r="H17" s="43"/>
      <c r="I17" s="43"/>
      <c r="J17" s="43"/>
      <c r="K17" s="31">
        <f t="shared" si="2"/>
        <v>70</v>
      </c>
      <c r="L17" s="32">
        <f t="shared" si="3"/>
        <v>2</v>
      </c>
      <c r="M17" s="32">
        <f>(($G$9-$F$9)/10)*7</f>
        <v>35</v>
      </c>
      <c r="N17" s="33">
        <f t="shared" si="4"/>
        <v>0</v>
      </c>
      <c r="O17" s="31">
        <f t="shared" si="5"/>
        <v>70</v>
      </c>
      <c r="P17" s="32">
        <f t="shared" si="6"/>
        <v>4</v>
      </c>
      <c r="Q17" s="32">
        <f>((($G$10-$F$10)/10)*7)+$M$20</f>
        <v>67.5</v>
      </c>
      <c r="R17" s="33">
        <f t="shared" si="7"/>
        <v>-200</v>
      </c>
      <c r="S17" s="31">
        <f t="shared" si="8"/>
        <v>70</v>
      </c>
      <c r="T17" s="32">
        <f t="shared" si="9"/>
        <v>4</v>
      </c>
      <c r="U17" s="32">
        <f>((($G$11-$F$11)/10)*7)+$Q$20</f>
        <v>92.5</v>
      </c>
      <c r="V17" s="33">
        <f t="shared" si="10"/>
        <v>-300</v>
      </c>
      <c r="W17" s="25"/>
      <c r="AB17" s="25"/>
    </row>
    <row r="18" spans="1:30">
      <c r="A18" s="34"/>
      <c r="B18" s="34"/>
      <c r="C18" s="34"/>
      <c r="D18" s="34"/>
      <c r="E18" s="42"/>
      <c r="F18" s="43"/>
      <c r="G18" s="43"/>
      <c r="H18" s="43"/>
      <c r="I18" s="43"/>
      <c r="J18" s="43"/>
      <c r="K18" s="31">
        <f t="shared" si="2"/>
        <v>80</v>
      </c>
      <c r="L18" s="32">
        <f t="shared" si="3"/>
        <v>2</v>
      </c>
      <c r="M18" s="32">
        <f>(($G$9-$F$9)/10)*8</f>
        <v>40</v>
      </c>
      <c r="N18" s="33">
        <f t="shared" si="4"/>
        <v>0</v>
      </c>
      <c r="O18" s="31">
        <f t="shared" si="5"/>
        <v>80</v>
      </c>
      <c r="P18" s="32">
        <f t="shared" si="6"/>
        <v>4</v>
      </c>
      <c r="Q18" s="32">
        <f>((($G$10-$F$10)/10)*8)+$M$20</f>
        <v>70</v>
      </c>
      <c r="R18" s="33">
        <f t="shared" si="7"/>
        <v>-200</v>
      </c>
      <c r="S18" s="31">
        <f t="shared" si="8"/>
        <v>80</v>
      </c>
      <c r="T18" s="32">
        <f t="shared" si="9"/>
        <v>4</v>
      </c>
      <c r="U18" s="32">
        <f>((($G$11-$F$11)/10)*8)+$Q$20</f>
        <v>95</v>
      </c>
      <c r="V18" s="33">
        <f t="shared" si="10"/>
        <v>-300</v>
      </c>
      <c r="W18" s="25"/>
      <c r="AB18" s="25"/>
    </row>
    <row r="19" spans="1:30">
      <c r="A19" s="34"/>
      <c r="B19" s="34"/>
      <c r="C19" s="34"/>
      <c r="D19" s="34"/>
      <c r="E19" s="42"/>
      <c r="F19" s="43"/>
      <c r="G19" s="43"/>
      <c r="H19" s="43"/>
      <c r="I19" s="43"/>
      <c r="J19" s="43"/>
      <c r="K19" s="31">
        <f t="shared" si="2"/>
        <v>90</v>
      </c>
      <c r="L19" s="32">
        <f t="shared" si="3"/>
        <v>2</v>
      </c>
      <c r="M19" s="32">
        <f>(($G$9-$F$9)/10)*9</f>
        <v>45</v>
      </c>
      <c r="N19" s="33">
        <f t="shared" si="4"/>
        <v>0</v>
      </c>
      <c r="O19" s="31">
        <f t="shared" si="5"/>
        <v>90</v>
      </c>
      <c r="P19" s="32">
        <f t="shared" si="6"/>
        <v>4</v>
      </c>
      <c r="Q19" s="32">
        <f>((($G$10-$F$10)/10)*9)+$M$20</f>
        <v>72.5</v>
      </c>
      <c r="R19" s="33">
        <f t="shared" si="7"/>
        <v>-200</v>
      </c>
      <c r="S19" s="31">
        <f t="shared" si="8"/>
        <v>90</v>
      </c>
      <c r="T19" s="32">
        <f t="shared" si="9"/>
        <v>4</v>
      </c>
      <c r="U19" s="32">
        <f>((($G$11-$F$11)/10)*9)+$Q$20</f>
        <v>97.5</v>
      </c>
      <c r="V19" s="33">
        <f t="shared" si="10"/>
        <v>-300</v>
      </c>
      <c r="W19" s="25"/>
      <c r="AB19" s="25"/>
      <c r="AD19" s="8"/>
    </row>
    <row r="20" spans="1:30">
      <c r="A20" s="34"/>
      <c r="B20" s="34"/>
      <c r="C20" s="34"/>
      <c r="D20" s="34"/>
      <c r="E20" s="42"/>
      <c r="F20" s="43"/>
      <c r="G20" s="43"/>
      <c r="H20" s="43"/>
      <c r="I20" s="43"/>
      <c r="J20" s="43"/>
      <c r="K20" s="35">
        <f t="shared" si="2"/>
        <v>100</v>
      </c>
      <c r="L20" s="36">
        <f t="shared" si="3"/>
        <v>2</v>
      </c>
      <c r="M20" s="36">
        <f>(($G$9-$F$9)/10)*10</f>
        <v>50</v>
      </c>
      <c r="N20" s="37">
        <f t="shared" si="4"/>
        <v>0</v>
      </c>
      <c r="O20" s="35">
        <f t="shared" si="5"/>
        <v>100</v>
      </c>
      <c r="P20" s="36">
        <f t="shared" si="6"/>
        <v>4</v>
      </c>
      <c r="Q20" s="36">
        <f>((($G$10-$F$10)/10)*10)+$M$20</f>
        <v>75</v>
      </c>
      <c r="R20" s="37">
        <f t="shared" si="7"/>
        <v>-200</v>
      </c>
      <c r="S20" s="35">
        <f t="shared" si="8"/>
        <v>100</v>
      </c>
      <c r="T20" s="36">
        <f t="shared" si="9"/>
        <v>4</v>
      </c>
      <c r="U20" s="36">
        <f>((($G$11-$F$11)/10)*10)+$Q$20</f>
        <v>100</v>
      </c>
      <c r="V20" s="37">
        <f t="shared" si="10"/>
        <v>-300</v>
      </c>
      <c r="W20" s="25"/>
      <c r="AB20" s="25"/>
    </row>
    <row r="21" spans="1:30">
      <c r="A21" s="34"/>
      <c r="B21" s="34"/>
      <c r="C21" s="34"/>
      <c r="D21" s="34"/>
      <c r="E21" s="42"/>
      <c r="F21" s="43"/>
      <c r="G21" s="43"/>
      <c r="H21" s="43"/>
      <c r="I21" s="43"/>
      <c r="J21" s="43"/>
      <c r="K21" s="52" t="s">
        <v>12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1"/>
      <c r="W21" s="25"/>
      <c r="AB21" s="25"/>
    </row>
    <row r="22" spans="1:30" ht="39" customHeight="1">
      <c r="E22" s="45"/>
      <c r="F22" s="46"/>
      <c r="G22" s="46"/>
      <c r="H22" s="46"/>
      <c r="I22" s="46"/>
      <c r="J22" s="46"/>
      <c r="K22" s="45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7"/>
    </row>
    <row r="24" spans="1:30">
      <c r="K24" s="25"/>
      <c r="L24" s="25"/>
      <c r="M24" s="25"/>
      <c r="N24" s="25"/>
      <c r="O24" s="25"/>
      <c r="P24" s="25"/>
      <c r="Q24" s="25"/>
      <c r="R24" s="25"/>
    </row>
    <row r="25" spans="1:30">
      <c r="K25" s="25"/>
      <c r="M25" s="25"/>
      <c r="O25" s="25"/>
      <c r="Q25" s="25"/>
    </row>
    <row r="26" spans="1:30" ht="15.75" customHeight="1">
      <c r="K26" s="25"/>
      <c r="M26" s="25"/>
      <c r="O26" s="25"/>
      <c r="Q26" s="25"/>
    </row>
    <row r="27" spans="1:30" ht="15.75" customHeight="1">
      <c r="K27" s="25"/>
      <c r="M27" s="25"/>
      <c r="O27" s="25"/>
      <c r="Q27" s="25"/>
    </row>
    <row r="28" spans="1:30" ht="15.75" customHeight="1">
      <c r="K28" s="25"/>
      <c r="M28" s="25"/>
      <c r="O28" s="25"/>
      <c r="Q28" s="25"/>
    </row>
    <row r="29" spans="1:30" ht="15.75" customHeight="1">
      <c r="K29" s="25"/>
      <c r="M29" s="25"/>
      <c r="O29" s="25"/>
      <c r="Q29" s="25"/>
    </row>
    <row r="30" spans="1:30" ht="15.75" customHeight="1">
      <c r="K30" s="25"/>
      <c r="M30" s="25"/>
      <c r="O30" s="25"/>
      <c r="Q30" s="25"/>
    </row>
    <row r="31" spans="1:30" ht="15.75" customHeight="1">
      <c r="K31" s="25"/>
      <c r="M31" s="25"/>
      <c r="O31" s="25"/>
      <c r="Q31" s="25"/>
    </row>
    <row r="32" spans="1:30" ht="15.75" customHeight="1">
      <c r="K32" s="25"/>
      <c r="M32" s="25"/>
      <c r="O32" s="25"/>
      <c r="Q32" s="25"/>
    </row>
    <row r="33" spans="11:17" ht="15.75" customHeight="1">
      <c r="K33" s="25"/>
      <c r="M33" s="25"/>
      <c r="O33" s="25"/>
      <c r="Q33" s="25"/>
    </row>
    <row r="34" spans="11:17" ht="15.75" customHeight="1">
      <c r="K34" s="25"/>
      <c r="M34" s="25"/>
      <c r="O34" s="25"/>
      <c r="Q34" s="25"/>
    </row>
    <row r="35" spans="11:17" ht="15.75" customHeight="1">
      <c r="K35" s="25"/>
      <c r="M35" s="25"/>
      <c r="O35" s="25"/>
      <c r="Q35" s="25"/>
    </row>
    <row r="36" spans="11:17" ht="15.75" customHeight="1">
      <c r="M36" s="25"/>
    </row>
    <row r="37" spans="11:17" ht="15.75" customHeight="1"/>
    <row r="38" spans="11:17" ht="15.75" customHeight="1"/>
    <row r="39" spans="11:17" ht="15.75" customHeight="1"/>
    <row r="40" spans="11:17" ht="15.75" customHeight="1"/>
    <row r="41" spans="11:17" ht="15.75" customHeight="1"/>
    <row r="42" spans="11:17" ht="15.75" customHeight="1"/>
    <row r="43" spans="11:17" ht="15.75" customHeight="1"/>
    <row r="44" spans="11:17" ht="15.75" customHeight="1"/>
    <row r="45" spans="11:17" ht="15.75" customHeight="1"/>
    <row r="46" spans="11:17" ht="15.75" customHeight="1"/>
    <row r="47" spans="11:17" ht="15.75" customHeight="1"/>
    <row r="48" spans="11:1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6">
    <mergeCell ref="E5:V7"/>
    <mergeCell ref="K8:N8"/>
    <mergeCell ref="O8:R8"/>
    <mergeCell ref="S8:V8"/>
    <mergeCell ref="E12:J22"/>
    <mergeCell ref="K21:V22"/>
  </mergeCells>
  <hyperlinks>
    <hyperlink ref="K21" r:id="rId1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00"/>
  <sheetViews>
    <sheetView workbookViewId="0"/>
  </sheetViews>
  <sheetFormatPr defaultColWidth="14.42578125" defaultRowHeight="15" customHeight="1"/>
  <cols>
    <col min="1" max="1" width="5.140625" customWidth="1"/>
    <col min="2" max="2" width="60.5703125" customWidth="1"/>
    <col min="3" max="26" width="8.7109375" customWidth="1"/>
  </cols>
  <sheetData>
    <row r="1" spans="1:2">
      <c r="A1" s="8" t="s">
        <v>13</v>
      </c>
      <c r="B1" s="8" t="s">
        <v>14</v>
      </c>
    </row>
    <row r="2" spans="1:2">
      <c r="A2" s="25">
        <v>1</v>
      </c>
      <c r="B2" s="38" t="s">
        <v>15</v>
      </c>
    </row>
    <row r="3" spans="1:2">
      <c r="A3" s="25">
        <v>2</v>
      </c>
      <c r="B3" s="38" t="s">
        <v>16</v>
      </c>
    </row>
    <row r="4" spans="1:2">
      <c r="A4" s="25">
        <v>4</v>
      </c>
      <c r="B4" s="38" t="s">
        <v>17</v>
      </c>
    </row>
    <row r="5" spans="1:2">
      <c r="A5" s="25">
        <v>5</v>
      </c>
      <c r="B5" s="38" t="s">
        <v>18</v>
      </c>
    </row>
    <row r="6" spans="1:2">
      <c r="A6" s="25">
        <v>6</v>
      </c>
      <c r="B6" s="38" t="s">
        <v>19</v>
      </c>
    </row>
    <row r="7" spans="1:2">
      <c r="A7" s="25">
        <v>7</v>
      </c>
      <c r="B7" s="38" t="s">
        <v>20</v>
      </c>
    </row>
    <row r="8" spans="1:2">
      <c r="A8" s="25"/>
    </row>
    <row r="9" spans="1:2">
      <c r="A9" s="25"/>
    </row>
    <row r="10" spans="1:2">
      <c r="A10" s="25"/>
    </row>
    <row r="11" spans="1:2">
      <c r="A11" s="25"/>
    </row>
    <row r="12" spans="1:2">
      <c r="A12" s="25"/>
    </row>
    <row r="13" spans="1:2">
      <c r="A13" s="25"/>
    </row>
    <row r="14" spans="1:2">
      <c r="A14" s="25"/>
    </row>
    <row r="15" spans="1:2">
      <c r="A15" s="2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SplitRange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welcome</cp:lastModifiedBy>
  <dcterms:created xsi:type="dcterms:W3CDTF">2015-06-05T18:17:20Z</dcterms:created>
  <dcterms:modified xsi:type="dcterms:W3CDTF">2023-05-01T14:04:37Z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9c974d83-b3de-47a9-adf4-3ccc712ba8e2</vt:lpwstr>
  </property>
  <property fmtid="{D5CDD505-2E9C-101B-9397-08002B2CF9AE}" pid="3" name="bjSaver">
    <vt:lpwstr>ixb8F4vQ+JArF3MkeFQD4S1zRjkWXQNV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policy="bf276872-af07-4968-a71d-1c83e80bd0bf" origin="userSelected" xmlns="http://www.boldonj</vt:lpwstr>
  </property>
  <property fmtid="{D5CDD505-2E9C-101B-9397-08002B2CF9AE}" pid="5" name="bjDocumentLabelXML-0">
    <vt:lpwstr>ames.com/2008/01/sie/internal/label"&gt;&lt;element uid="id_protectivemarking_newvalue1" value="" /&gt;&lt;/sisl&gt;</vt:lpwstr>
  </property>
  <property fmtid="{D5CDD505-2E9C-101B-9397-08002B2CF9AE}" pid="6" name="bjDocumentSecurityLabel">
    <vt:lpwstr>Honeywell Unrestricted</vt:lpwstr>
  </property>
  <property fmtid="{D5CDD505-2E9C-101B-9397-08002B2CF9AE}" pid="7" name="BJClassification">
    <vt:lpwstr>Honeywell Unrestricted</vt:lpwstr>
  </property>
  <property fmtid="{D5CDD505-2E9C-101B-9397-08002B2CF9AE}" pid="8" name="MSIP_Label_d546e5e1-5d42-4630-bacd-c69bfdcbd5e8_Enabled">
    <vt:lpwstr>true</vt:lpwstr>
  </property>
  <property fmtid="{D5CDD505-2E9C-101B-9397-08002B2CF9AE}" pid="9" name="MSIP_Label_d546e5e1-5d42-4630-bacd-c69bfdcbd5e8_SetDate">
    <vt:lpwstr>2022-01-06T06:58:40Z</vt:lpwstr>
  </property>
  <property fmtid="{D5CDD505-2E9C-101B-9397-08002B2CF9AE}" pid="10" name="MSIP_Label_d546e5e1-5d42-4630-bacd-c69bfdcbd5e8_Method">
    <vt:lpwstr>Standard</vt:lpwstr>
  </property>
  <property fmtid="{D5CDD505-2E9C-101B-9397-08002B2CF9AE}" pid="11" name="MSIP_Label_d546e5e1-5d42-4630-bacd-c69bfdcbd5e8_Name">
    <vt:lpwstr>d546e5e1-5d42-4630-bacd-c69bfdcbd5e8</vt:lpwstr>
  </property>
  <property fmtid="{D5CDD505-2E9C-101B-9397-08002B2CF9AE}" pid="12" name="MSIP_Label_d546e5e1-5d42-4630-bacd-c69bfdcbd5e8_SiteId">
    <vt:lpwstr>96ece526-9c7d-48b0-8daf-8b93c90a5d18</vt:lpwstr>
  </property>
  <property fmtid="{D5CDD505-2E9C-101B-9397-08002B2CF9AE}" pid="13" name="MSIP_Label_d546e5e1-5d42-4630-bacd-c69bfdcbd5e8_ActionId">
    <vt:lpwstr>37e3ef6b-4c79-44be-81f7-b98b2f9b1465</vt:lpwstr>
  </property>
  <property fmtid="{D5CDD505-2E9C-101B-9397-08002B2CF9AE}" pid="14" name="MSIP_Label_d546e5e1-5d42-4630-bacd-c69bfdcbd5e8_ContentBits">
    <vt:lpwstr>0</vt:lpwstr>
  </property>
  <property fmtid="{D5CDD505-2E9C-101B-9397-08002B2CF9AE}" pid="15" name="SmartTag">
    <vt:lpwstr>4</vt:lpwstr>
  </property>
</Properties>
</file>